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cia\Alfamidia\Excel\02 Formatacao e Graficos no Excel\Exercicios\"/>
    </mc:Choice>
  </mc:AlternateContent>
  <bookViews>
    <workbookView xWindow="240" yWindow="75" windowWidth="20115" windowHeight="7995"/>
  </bookViews>
  <sheets>
    <sheet name="Sheet1" sheetId="1" r:id="rId1"/>
    <sheet name="Sheet2" sheetId="2" state="hidden" r:id="rId2"/>
    <sheet name="Sheet3" sheetId="3" r:id="rId3"/>
  </sheets>
  <definedNames>
    <definedName name="_xlnm._FilterDatabase" localSheetId="0" hidden="1">Sheet1!$C$1:$H$28</definedName>
    <definedName name="Esporte">Sheet1!$A$2:$A$28</definedName>
    <definedName name="Media">Sheet1!$K$2:$K$28</definedName>
  </definedNames>
  <calcPr calcId="162913"/>
  <fileRecoveryPr autoRecover="0"/>
</workbook>
</file>

<file path=xl/calcChain.xml><?xml version="1.0" encoding="utf-8"?>
<calcChain xmlns="http://schemas.openxmlformats.org/spreadsheetml/2006/main">
  <c r="C38" i="1" l="1"/>
  <c r="C39" i="1"/>
  <c r="C40" i="1"/>
  <c r="C41" i="1"/>
  <c r="C42" i="1"/>
  <c r="C43" i="1"/>
  <c r="C44" i="1"/>
  <c r="C45" i="1"/>
  <c r="C46" i="1"/>
  <c r="C47" i="1"/>
  <c r="C37" i="1"/>
  <c r="B38" i="1"/>
  <c r="B39" i="1"/>
  <c r="B40" i="1"/>
  <c r="B41" i="1"/>
  <c r="B42" i="1"/>
  <c r="B43" i="1"/>
  <c r="B44" i="1"/>
  <c r="B45" i="1"/>
  <c r="B46" i="1"/>
  <c r="B47" i="1"/>
  <c r="B37" i="1"/>
  <c r="G8" i="3" l="1"/>
  <c r="N10" i="1"/>
  <c r="N8" i="1"/>
  <c r="N25" i="1"/>
  <c r="N7" i="1"/>
  <c r="N17" i="1"/>
  <c r="N26" i="1"/>
  <c r="N27" i="1"/>
  <c r="N18" i="1"/>
  <c r="N28" i="1"/>
  <c r="N20" i="1"/>
  <c r="N23" i="1"/>
  <c r="N14" i="1"/>
  <c r="N21" i="1"/>
  <c r="N12" i="1"/>
  <c r="N3" i="1"/>
  <c r="N5" i="1"/>
  <c r="N6" i="1"/>
  <c r="N15" i="1"/>
  <c r="N22" i="1"/>
  <c r="N16" i="1"/>
  <c r="N4" i="1"/>
  <c r="N11" i="1"/>
  <c r="N9" i="1"/>
  <c r="N19" i="1"/>
  <c r="N13" i="1"/>
  <c r="N24" i="1"/>
  <c r="N2" i="1"/>
  <c r="K10" i="1"/>
  <c r="L10" i="1"/>
  <c r="M10" i="1"/>
  <c r="I30" i="1" l="1"/>
  <c r="J30" i="1"/>
  <c r="H30" i="1"/>
  <c r="M8" i="1" l="1"/>
  <c r="M25" i="1"/>
  <c r="M7" i="1"/>
  <c r="M17" i="1"/>
  <c r="M26" i="1"/>
  <c r="M27" i="1"/>
  <c r="M18" i="1"/>
  <c r="M28" i="1"/>
  <c r="M20" i="1"/>
  <c r="M23" i="1"/>
  <c r="M14" i="1"/>
  <c r="M21" i="1"/>
  <c r="M12" i="1"/>
  <c r="M3" i="1"/>
  <c r="M5" i="1"/>
  <c r="M6" i="1"/>
  <c r="M15" i="1"/>
  <c r="M22" i="1"/>
  <c r="M16" i="1"/>
  <c r="M4" i="1"/>
  <c r="M11" i="1"/>
  <c r="M9" i="1"/>
  <c r="M19" i="1"/>
  <c r="M13" i="1"/>
  <c r="M24" i="1"/>
  <c r="M2" i="1"/>
  <c r="L8" i="1"/>
  <c r="L25" i="1"/>
  <c r="L7" i="1"/>
  <c r="L17" i="1"/>
  <c r="L26" i="1"/>
  <c r="L27" i="1"/>
  <c r="L18" i="1"/>
  <c r="L28" i="1"/>
  <c r="L20" i="1"/>
  <c r="L23" i="1"/>
  <c r="L14" i="1"/>
  <c r="L21" i="1"/>
  <c r="L12" i="1"/>
  <c r="L3" i="1"/>
  <c r="L5" i="1"/>
  <c r="L6" i="1"/>
  <c r="L15" i="1"/>
  <c r="L22" i="1"/>
  <c r="L16" i="1"/>
  <c r="L4" i="1"/>
  <c r="L11" i="1"/>
  <c r="L9" i="1"/>
  <c r="L19" i="1"/>
  <c r="L13" i="1"/>
  <c r="L24" i="1"/>
  <c r="L2" i="1"/>
  <c r="K8" i="1"/>
  <c r="K25" i="1"/>
  <c r="K7" i="1"/>
  <c r="K17" i="1"/>
  <c r="K26" i="1"/>
  <c r="K27" i="1"/>
  <c r="K18" i="1"/>
  <c r="K28" i="1"/>
  <c r="K20" i="1"/>
  <c r="K23" i="1"/>
  <c r="K14" i="1"/>
  <c r="K21" i="1"/>
  <c r="K12" i="1"/>
  <c r="K3" i="1"/>
  <c r="K5" i="1"/>
  <c r="K6" i="1"/>
  <c r="K15" i="1"/>
  <c r="K22" i="1"/>
  <c r="K16" i="1"/>
  <c r="K4" i="1"/>
  <c r="K11" i="1"/>
  <c r="K9" i="1"/>
  <c r="K19" i="1"/>
  <c r="K13" i="1"/>
  <c r="K24" i="1"/>
  <c r="K2" i="1"/>
  <c r="M30" i="1" l="1"/>
  <c r="L30" i="1"/>
  <c r="J42" i="1"/>
  <c r="K30" i="1"/>
  <c r="J41" i="1"/>
  <c r="J40" i="1"/>
  <c r="J39" i="1"/>
  <c r="J38" i="1"/>
  <c r="J37" i="1"/>
  <c r="A1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B4" i="2"/>
  <c r="A4" i="2"/>
  <c r="B3" i="2"/>
  <c r="A3" i="2"/>
  <c r="B2" i="2"/>
  <c r="A2" i="2"/>
  <c r="B1" i="2"/>
</calcChain>
</file>

<file path=xl/sharedStrings.xml><?xml version="1.0" encoding="utf-8"?>
<sst xmlns="http://schemas.openxmlformats.org/spreadsheetml/2006/main" count="187" uniqueCount="112">
  <si>
    <t>Esporte</t>
  </si>
  <si>
    <t>Modalidade</t>
  </si>
  <si>
    <t>Ciclismo de estrada</t>
  </si>
  <si>
    <t>Basquete</t>
  </si>
  <si>
    <t>Armador</t>
  </si>
  <si>
    <t>Ala/Armador</t>
  </si>
  <si>
    <t>Marcelo</t>
  </si>
  <si>
    <t>Futebol</t>
  </si>
  <si>
    <t>Natação</t>
  </si>
  <si>
    <t>4x100 m livre</t>
  </si>
  <si>
    <t>Tênis</t>
  </si>
  <si>
    <t>Duplas</t>
  </si>
  <si>
    <t>Hipismo</t>
  </si>
  <si>
    <t>CCE - individual e equipes</t>
  </si>
  <si>
    <t>Vôlei de Praia</t>
  </si>
  <si>
    <t>Duplas feminina</t>
  </si>
  <si>
    <t>Judô</t>
  </si>
  <si>
    <t>médio (até 70 kg)</t>
  </si>
  <si>
    <t>pesado (acima de 78 kg)</t>
  </si>
  <si>
    <t>meio-médio (até 63 kg)</t>
  </si>
  <si>
    <t>Atletismo</t>
  </si>
  <si>
    <t>Maratona</t>
  </si>
  <si>
    <t>Meia</t>
  </si>
  <si>
    <t>Salto em distância</t>
  </si>
  <si>
    <t>Handebol</t>
  </si>
  <si>
    <t>Armadora</t>
  </si>
  <si>
    <t>meio-pesado (até 78 kg)</t>
  </si>
  <si>
    <t>Goleira</t>
  </si>
  <si>
    <t>Boxe</t>
  </si>
  <si>
    <t>Até 69 kg (Meio Médio)</t>
  </si>
  <si>
    <t>Nome</t>
  </si>
  <si>
    <t>Ginástica artística</t>
  </si>
  <si>
    <t>Individual geral</t>
  </si>
  <si>
    <t>100 m costas</t>
  </si>
  <si>
    <t>100 m borboleta</t>
  </si>
  <si>
    <t>Ponta-direita</t>
  </si>
  <si>
    <t>Idade</t>
  </si>
  <si>
    <t>Sobrenome</t>
  </si>
  <si>
    <t>Nazaret</t>
  </si>
  <si>
    <t>Huertas</t>
  </si>
  <si>
    <t xml:space="preserve">Daniel </t>
  </si>
  <si>
    <t>Orzechowski</t>
  </si>
  <si>
    <t>Marcelinho</t>
  </si>
  <si>
    <t xml:space="preserve"> Machado</t>
  </si>
  <si>
    <t>Alexandra</t>
  </si>
  <si>
    <t xml:space="preserve"> Nascimento</t>
  </si>
  <si>
    <t xml:space="preserve">Marcelo </t>
  </si>
  <si>
    <t>Chierighini</t>
  </si>
  <si>
    <t>Melo</t>
  </si>
  <si>
    <t xml:space="preserve"> Tosi</t>
  </si>
  <si>
    <t xml:space="preserve">Maria </t>
  </si>
  <si>
    <t>Elisa</t>
  </si>
  <si>
    <t>Portela</t>
  </si>
  <si>
    <t xml:space="preserve">Daniele </t>
  </si>
  <si>
    <t>Hypólito</t>
  </si>
  <si>
    <t xml:space="preserve">Mariana </t>
  </si>
  <si>
    <t>Silva</t>
  </si>
  <si>
    <t xml:space="preserve">Paulo </t>
  </si>
  <si>
    <t xml:space="preserve">Marílson </t>
  </si>
  <si>
    <t>dos Santos</t>
  </si>
  <si>
    <t>da Silva</t>
  </si>
  <si>
    <t>Maggi</t>
  </si>
  <si>
    <t xml:space="preserve">Mayara </t>
  </si>
  <si>
    <t>Moura</t>
  </si>
  <si>
    <t xml:space="preserve">Mayra </t>
  </si>
  <si>
    <t>Aguiar</t>
  </si>
  <si>
    <t xml:space="preserve">Mayssa </t>
  </si>
  <si>
    <t>Pessoa</t>
  </si>
  <si>
    <t>de Almeida Paula</t>
  </si>
  <si>
    <t xml:space="preserve">Murilo </t>
  </si>
  <si>
    <t>Fischer</t>
  </si>
  <si>
    <t xml:space="preserve">Myke </t>
  </si>
  <si>
    <t>Carvalho</t>
  </si>
  <si>
    <t xml:space="preserve">Daiane </t>
  </si>
  <si>
    <t>Silveira</t>
  </si>
  <si>
    <t xml:space="preserve">Magno </t>
  </si>
  <si>
    <t xml:space="preserve">Marcelinho </t>
  </si>
  <si>
    <t xml:space="preserve">Mauro  </t>
  </si>
  <si>
    <t>Vinícius</t>
  </si>
  <si>
    <t xml:space="preserve">Paulo  </t>
  </si>
  <si>
    <t>Roberto</t>
  </si>
  <si>
    <t xml:space="preserve">Márcio </t>
  </si>
  <si>
    <t>Jorge</t>
  </si>
  <si>
    <t>Paula</t>
  </si>
  <si>
    <t xml:space="preserve">Adriana  </t>
  </si>
  <si>
    <t>Aparecida</t>
  </si>
  <si>
    <t>Daynara</t>
  </si>
  <si>
    <t>2º Nome</t>
  </si>
  <si>
    <t>Sexo</t>
  </si>
  <si>
    <t>M</t>
  </si>
  <si>
    <t>F</t>
  </si>
  <si>
    <t>Altheman</t>
  </si>
  <si>
    <t>Suelen</t>
  </si>
  <si>
    <t>Ganso</t>
  </si>
  <si>
    <t>Henrique</t>
  </si>
  <si>
    <t>Ciclismo</t>
  </si>
  <si>
    <t>Ajuda Custo</t>
  </si>
  <si>
    <t>TOTAL:</t>
  </si>
  <si>
    <t>1º MAIOR INCENTIVO</t>
  </si>
  <si>
    <t>2º MAIOR INCENTIVO</t>
  </si>
  <si>
    <t>3º MAIOR INCENTIVO</t>
  </si>
  <si>
    <t>1º MENOR INCENTIVO</t>
  </si>
  <si>
    <t>2º MENOR INCENTIVO</t>
  </si>
  <si>
    <t>3º MENOR INCENTIVO</t>
  </si>
  <si>
    <t>Média</t>
  </si>
  <si>
    <t>Maior Incentivo</t>
  </si>
  <si>
    <t>Menor Incentivo</t>
  </si>
  <si>
    <t>Coluna1</t>
  </si>
  <si>
    <t>Coluna2</t>
  </si>
  <si>
    <t>Total Incentivos</t>
  </si>
  <si>
    <t>Maurren</t>
  </si>
  <si>
    <t>=CONT.SE(A2:A28;A37)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</si>
</sst>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1" applyNumberFormat="0" applyAlignment="0" applyProtection="0"/>
  </cellStyleXfs>
  <cellXfs count="20">
    <xf numFmtId="0" fontId="0" fillId="0" borderId="0" xfId="0"/>
    <xf numFmtId="0" fontId="1" fillId="0" borderId="0" xfId="0" applyFont="1"/>
    <xf numFmtId="2" fontId="0" fillId="0" borderId="0" xfId="0" applyNumberFormat="1"/>
    <xf numFmtId="43" fontId="2" fillId="3" borderId="1" xfId="2" applyNumberFormat="1" applyAlignment="1">
      <alignment vertical="center" wrapText="1"/>
    </xf>
    <xf numFmtId="0" fontId="2" fillId="3" borderId="7" xfId="2" applyFont="1" applyFill="1" applyBorder="1"/>
    <xf numFmtId="0" fontId="2" fillId="3" borderId="7" xfId="2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/>
    </xf>
    <xf numFmtId="0" fontId="2" fillId="3" borderId="4" xfId="2" applyFont="1" applyFill="1" applyBorder="1"/>
    <xf numFmtId="0" fontId="0" fillId="0" borderId="8" xfId="0" applyFont="1" applyFill="1" applyBorder="1"/>
    <xf numFmtId="0" fontId="0" fillId="0" borderId="7" xfId="0" applyFont="1" applyFill="1" applyBorder="1"/>
    <xf numFmtId="0" fontId="0" fillId="0" borderId="7" xfId="0" applyFont="1" applyFill="1" applyBorder="1" applyAlignment="1">
      <alignment horizontal="center"/>
    </xf>
    <xf numFmtId="4" fontId="0" fillId="0" borderId="7" xfId="0" applyNumberFormat="1" applyFont="1" applyFill="1" applyBorder="1"/>
    <xf numFmtId="4" fontId="0" fillId="0" borderId="3" xfId="0" applyNumberFormat="1" applyFont="1" applyFill="1" applyBorder="1"/>
    <xf numFmtId="0" fontId="0" fillId="0" borderId="9" xfId="0" applyFont="1" applyFill="1" applyBorder="1"/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4" fontId="0" fillId="0" borderId="6" xfId="0" applyNumberFormat="1" applyFont="1" applyFill="1" applyBorder="1"/>
    <xf numFmtId="4" fontId="0" fillId="0" borderId="2" xfId="0" applyNumberFormat="1" applyFont="1" applyFill="1" applyBorder="1"/>
    <xf numFmtId="0" fontId="2" fillId="3" borderId="1" xfId="2" applyAlignment="1">
      <alignment horizontal="center" vertical="center" wrapText="1"/>
    </xf>
    <xf numFmtId="0" fontId="3" fillId="0" borderId="0" xfId="0" quotePrefix="1" applyFont="1"/>
  </cellXfs>
  <cellStyles count="3">
    <cellStyle name="Ênfase1" xfId="1" builtinId="29" customBuiltin="1"/>
    <cellStyle name="Normal" xfId="0" builtinId="0"/>
    <cellStyle name="TituloProprio" xfId="2"/>
  </cellStyles>
  <dxfs count="1">
    <dxf>
      <fill>
        <patternFill>
          <bgColor theme="9" tint="0.79998168889431442"/>
        </patternFill>
      </fill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</dxfs>
  <tableStyles count="1" defaultTableStyle="TableStyleMedium2" defaultPivotStyle="PivotStyleLight16">
    <tableStyle name="TabelaTeste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topLeftCell="A31" zoomScale="110" zoomScaleNormal="110" workbookViewId="0">
      <selection activeCell="D52" sqref="D52"/>
    </sheetView>
  </sheetViews>
  <sheetFormatPr defaultRowHeight="15"/>
  <cols>
    <col min="1" max="1" width="16.42578125" bestFit="1" customWidth="1"/>
    <col min="2" max="2" width="24.28515625" bestFit="1" customWidth="1"/>
    <col min="3" max="3" width="12.140625" customWidth="1"/>
    <col min="4" max="4" width="11.5703125" customWidth="1"/>
    <col min="5" max="5" width="16.5703125" bestFit="1" customWidth="1"/>
    <col min="6" max="6" width="7.5703125" customWidth="1"/>
    <col min="7" max="7" width="8.42578125" customWidth="1"/>
    <col min="8" max="8" width="14.85546875" customWidth="1"/>
    <col min="9" max="11" width="14" bestFit="1" customWidth="1"/>
    <col min="12" max="12" width="18.42578125" customWidth="1"/>
    <col min="13" max="13" width="19.28515625" customWidth="1"/>
    <col min="14" max="14" width="17.85546875" customWidth="1"/>
  </cols>
  <sheetData>
    <row r="1" spans="1:14" ht="15.75">
      <c r="A1" s="4" t="s">
        <v>0</v>
      </c>
      <c r="B1" s="4" t="s">
        <v>1</v>
      </c>
      <c r="C1" s="4" t="s">
        <v>30</v>
      </c>
      <c r="D1" s="4" t="s">
        <v>87</v>
      </c>
      <c r="E1" s="4" t="s">
        <v>37</v>
      </c>
      <c r="F1" s="4" t="s">
        <v>88</v>
      </c>
      <c r="G1" s="4" t="s">
        <v>36</v>
      </c>
      <c r="H1" s="5" t="s">
        <v>96</v>
      </c>
      <c r="I1" s="6" t="s">
        <v>107</v>
      </c>
      <c r="J1" s="6" t="s">
        <v>108</v>
      </c>
      <c r="K1" s="4" t="s">
        <v>104</v>
      </c>
      <c r="L1" s="4" t="s">
        <v>105</v>
      </c>
      <c r="M1" s="4" t="s">
        <v>106</v>
      </c>
      <c r="N1" s="7" t="s">
        <v>109</v>
      </c>
    </row>
    <row r="2" spans="1:14">
      <c r="A2" s="8" t="s">
        <v>20</v>
      </c>
      <c r="B2" s="9" t="s">
        <v>21</v>
      </c>
      <c r="C2" s="9" t="s">
        <v>84</v>
      </c>
      <c r="D2" s="9" t="s">
        <v>85</v>
      </c>
      <c r="E2" s="9" t="s">
        <v>60</v>
      </c>
      <c r="F2" s="10" t="s">
        <v>90</v>
      </c>
      <c r="G2" s="10">
        <v>22</v>
      </c>
      <c r="H2" s="11">
        <v>602</v>
      </c>
      <c r="I2" s="11">
        <v>170</v>
      </c>
      <c r="J2" s="11">
        <v>150</v>
      </c>
      <c r="K2" s="11">
        <f t="shared" ref="K2:K28" si="0">AVERAGE(H2:J2)</f>
        <v>307.33333333333331</v>
      </c>
      <c r="L2" s="11">
        <f t="shared" ref="L2:L28" si="1">MAX(H2:J2)</f>
        <v>602</v>
      </c>
      <c r="M2" s="11">
        <f t="shared" ref="M2:M28" si="2">MIN(H2:J2)</f>
        <v>150</v>
      </c>
      <c r="N2" s="12">
        <f>SUM(Sheet1!$H28:$J28)</f>
        <v>1693</v>
      </c>
    </row>
    <row r="3" spans="1:14">
      <c r="A3" s="8" t="s">
        <v>20</v>
      </c>
      <c r="B3" s="9" t="s">
        <v>21</v>
      </c>
      <c r="C3" s="9" t="s">
        <v>58</v>
      </c>
      <c r="D3" s="9"/>
      <c r="E3" s="9" t="s">
        <v>59</v>
      </c>
      <c r="F3" s="10" t="s">
        <v>89</v>
      </c>
      <c r="G3" s="10">
        <v>17</v>
      </c>
      <c r="H3" s="11">
        <v>910</v>
      </c>
      <c r="I3" s="11">
        <v>419</v>
      </c>
      <c r="J3" s="11">
        <v>742</v>
      </c>
      <c r="K3" s="11">
        <f t="shared" si="0"/>
        <v>690.33333333333337</v>
      </c>
      <c r="L3" s="11">
        <f t="shared" si="1"/>
        <v>910</v>
      </c>
      <c r="M3" s="11">
        <f t="shared" si="2"/>
        <v>419</v>
      </c>
      <c r="N3" s="12">
        <f>SUM(Sheet1!$H16:$J16)</f>
        <v>1757</v>
      </c>
    </row>
    <row r="4" spans="1:14">
      <c r="A4" s="8" t="s">
        <v>20</v>
      </c>
      <c r="B4" s="9" t="s">
        <v>21</v>
      </c>
      <c r="C4" s="9" t="s">
        <v>79</v>
      </c>
      <c r="D4" s="9" t="s">
        <v>80</v>
      </c>
      <c r="E4" s="9" t="s">
        <v>68</v>
      </c>
      <c r="F4" s="10" t="s">
        <v>89</v>
      </c>
      <c r="G4" s="10">
        <v>25</v>
      </c>
      <c r="H4" s="11">
        <v>632</v>
      </c>
      <c r="I4" s="11">
        <v>47</v>
      </c>
      <c r="J4" s="11">
        <v>289</v>
      </c>
      <c r="K4" s="11">
        <f t="shared" si="0"/>
        <v>322.66666666666669</v>
      </c>
      <c r="L4" s="11">
        <f t="shared" si="1"/>
        <v>632</v>
      </c>
      <c r="M4" s="11">
        <f t="shared" si="2"/>
        <v>47</v>
      </c>
      <c r="N4" s="12">
        <f>SUM(Sheet1!$H22:$J22)</f>
        <v>948</v>
      </c>
    </row>
    <row r="5" spans="1:14">
      <c r="A5" s="8" t="s">
        <v>20</v>
      </c>
      <c r="B5" s="9" t="s">
        <v>23</v>
      </c>
      <c r="C5" s="9" t="s">
        <v>77</v>
      </c>
      <c r="D5" s="9" t="s">
        <v>78</v>
      </c>
      <c r="E5" s="9" t="s">
        <v>60</v>
      </c>
      <c r="F5" s="10" t="s">
        <v>89</v>
      </c>
      <c r="G5" s="10">
        <v>16</v>
      </c>
      <c r="H5" s="11">
        <v>510</v>
      </c>
      <c r="I5" s="11">
        <v>895</v>
      </c>
      <c r="J5" s="11">
        <v>340</v>
      </c>
      <c r="K5" s="11">
        <f t="shared" si="0"/>
        <v>581.66666666666663</v>
      </c>
      <c r="L5" s="11">
        <f t="shared" si="1"/>
        <v>895</v>
      </c>
      <c r="M5" s="11">
        <f t="shared" si="2"/>
        <v>340</v>
      </c>
      <c r="N5" s="12">
        <f>SUM(Sheet1!$H17:$J17)</f>
        <v>1838</v>
      </c>
    </row>
    <row r="6" spans="1:14">
      <c r="A6" s="8" t="s">
        <v>20</v>
      </c>
      <c r="B6" s="9" t="s">
        <v>23</v>
      </c>
      <c r="C6" s="9" t="s">
        <v>110</v>
      </c>
      <c r="D6" s="9"/>
      <c r="E6" s="9" t="s">
        <v>61</v>
      </c>
      <c r="F6" s="10" t="s">
        <v>90</v>
      </c>
      <c r="G6" s="10">
        <v>26</v>
      </c>
      <c r="H6" s="11">
        <v>782</v>
      </c>
      <c r="I6" s="11">
        <v>978</v>
      </c>
      <c r="J6" s="11">
        <v>982</v>
      </c>
      <c r="K6" s="11">
        <f t="shared" si="0"/>
        <v>914</v>
      </c>
      <c r="L6" s="11">
        <f t="shared" si="1"/>
        <v>982</v>
      </c>
      <c r="M6" s="11">
        <f t="shared" si="2"/>
        <v>782</v>
      </c>
      <c r="N6" s="12">
        <f>SUM(Sheet1!$H18:$J18)</f>
        <v>1236</v>
      </c>
    </row>
    <row r="7" spans="1:14">
      <c r="A7" s="8" t="s">
        <v>3</v>
      </c>
      <c r="B7" s="9" t="s">
        <v>5</v>
      </c>
      <c r="C7" s="9" t="s">
        <v>42</v>
      </c>
      <c r="D7" s="9"/>
      <c r="E7" s="9" t="s">
        <v>43</v>
      </c>
      <c r="F7" s="10" t="s">
        <v>89</v>
      </c>
      <c r="G7" s="10">
        <v>23</v>
      </c>
      <c r="H7" s="11">
        <v>650</v>
      </c>
      <c r="I7" s="11">
        <v>937</v>
      </c>
      <c r="J7" s="11">
        <v>796</v>
      </c>
      <c r="K7" s="11">
        <f t="shared" si="0"/>
        <v>794.33333333333337</v>
      </c>
      <c r="L7" s="11">
        <f t="shared" si="1"/>
        <v>937</v>
      </c>
      <c r="M7" s="11">
        <f t="shared" si="2"/>
        <v>650</v>
      </c>
      <c r="N7" s="12">
        <f>SUM(Sheet1!$H5:$J5)</f>
        <v>1745</v>
      </c>
    </row>
    <row r="8" spans="1:14">
      <c r="A8" s="8" t="s">
        <v>3</v>
      </c>
      <c r="B8" s="9" t="s">
        <v>4</v>
      </c>
      <c r="C8" s="9" t="s">
        <v>76</v>
      </c>
      <c r="D8" s="9"/>
      <c r="E8" s="9" t="s">
        <v>39</v>
      </c>
      <c r="F8" s="10" t="s">
        <v>89</v>
      </c>
      <c r="G8" s="10">
        <v>17</v>
      </c>
      <c r="H8" s="11">
        <v>455</v>
      </c>
      <c r="I8" s="11">
        <v>419</v>
      </c>
      <c r="J8" s="11">
        <v>498</v>
      </c>
      <c r="K8" s="11">
        <f t="shared" si="0"/>
        <v>457.33333333333331</v>
      </c>
      <c r="L8" s="11">
        <f t="shared" si="1"/>
        <v>498</v>
      </c>
      <c r="M8" s="11">
        <f t="shared" si="2"/>
        <v>419</v>
      </c>
      <c r="N8" s="12">
        <f>SUM(Sheet1!$H3:$J3)</f>
        <v>2071</v>
      </c>
    </row>
    <row r="9" spans="1:14">
      <c r="A9" s="8" t="s">
        <v>28</v>
      </c>
      <c r="B9" s="9" t="s">
        <v>29</v>
      </c>
      <c r="C9" s="9" t="s">
        <v>71</v>
      </c>
      <c r="D9" s="9"/>
      <c r="E9" s="9" t="s">
        <v>72</v>
      </c>
      <c r="F9" s="10" t="s">
        <v>89</v>
      </c>
      <c r="G9" s="10">
        <v>17</v>
      </c>
      <c r="H9" s="11">
        <v>329</v>
      </c>
      <c r="I9" s="11">
        <v>282</v>
      </c>
      <c r="J9" s="11">
        <v>935</v>
      </c>
      <c r="K9" s="11">
        <f t="shared" si="0"/>
        <v>515.33333333333337</v>
      </c>
      <c r="L9" s="11">
        <f t="shared" si="1"/>
        <v>935</v>
      </c>
      <c r="M9" s="11">
        <f t="shared" si="2"/>
        <v>282</v>
      </c>
      <c r="N9" s="12">
        <f>SUM(Sheet1!$H24:$J24)</f>
        <v>2355</v>
      </c>
    </row>
    <row r="10" spans="1:14">
      <c r="A10" s="8" t="s">
        <v>95</v>
      </c>
      <c r="B10" s="9" t="s">
        <v>2</v>
      </c>
      <c r="C10" s="9" t="s">
        <v>75</v>
      </c>
      <c r="D10" s="9"/>
      <c r="E10" s="9" t="s">
        <v>38</v>
      </c>
      <c r="F10" s="10" t="s">
        <v>89</v>
      </c>
      <c r="G10" s="10">
        <v>18</v>
      </c>
      <c r="H10" s="11">
        <v>500</v>
      </c>
      <c r="I10" s="11">
        <v>925</v>
      </c>
      <c r="J10" s="11">
        <v>260</v>
      </c>
      <c r="K10" s="11">
        <f t="shared" si="0"/>
        <v>561.66666666666663</v>
      </c>
      <c r="L10" s="11">
        <f t="shared" si="1"/>
        <v>925</v>
      </c>
      <c r="M10" s="11">
        <f t="shared" si="2"/>
        <v>260</v>
      </c>
      <c r="N10" s="12">
        <f>SUM(Sheet1!$H2:$J2)</f>
        <v>922</v>
      </c>
    </row>
    <row r="11" spans="1:14">
      <c r="A11" s="8" t="s">
        <v>95</v>
      </c>
      <c r="B11" s="9" t="s">
        <v>2</v>
      </c>
      <c r="C11" s="9" t="s">
        <v>69</v>
      </c>
      <c r="D11" s="9"/>
      <c r="E11" s="9" t="s">
        <v>70</v>
      </c>
      <c r="F11" s="10" t="s">
        <v>89</v>
      </c>
      <c r="G11" s="10">
        <v>14</v>
      </c>
      <c r="H11" s="11">
        <v>492</v>
      </c>
      <c r="I11" s="11">
        <v>76</v>
      </c>
      <c r="J11" s="11">
        <v>143</v>
      </c>
      <c r="K11" s="11">
        <f t="shared" si="0"/>
        <v>237</v>
      </c>
      <c r="L11" s="11">
        <f t="shared" si="1"/>
        <v>492</v>
      </c>
      <c r="M11" s="11">
        <f t="shared" si="2"/>
        <v>76</v>
      </c>
      <c r="N11" s="12">
        <f>SUM(Sheet1!$H23:$J23)</f>
        <v>2117</v>
      </c>
    </row>
    <row r="12" spans="1:14">
      <c r="A12" s="8" t="s">
        <v>7</v>
      </c>
      <c r="B12" s="9" t="s">
        <v>22</v>
      </c>
      <c r="C12" s="9" t="s">
        <v>57</v>
      </c>
      <c r="D12" s="9" t="s">
        <v>94</v>
      </c>
      <c r="E12" s="9" t="s">
        <v>93</v>
      </c>
      <c r="F12" s="10" t="s">
        <v>89</v>
      </c>
      <c r="G12" s="10">
        <v>20</v>
      </c>
      <c r="H12" s="11">
        <v>812</v>
      </c>
      <c r="I12" s="11">
        <v>894</v>
      </c>
      <c r="J12" s="11">
        <v>969</v>
      </c>
      <c r="K12" s="11">
        <f t="shared" si="0"/>
        <v>891.66666666666663</v>
      </c>
      <c r="L12" s="11">
        <f t="shared" si="1"/>
        <v>969</v>
      </c>
      <c r="M12" s="11">
        <f t="shared" si="2"/>
        <v>812</v>
      </c>
      <c r="N12" s="12">
        <f>SUM(Sheet1!$H15:$J15)</f>
        <v>994</v>
      </c>
    </row>
    <row r="13" spans="1:14">
      <c r="A13" s="8" t="s">
        <v>31</v>
      </c>
      <c r="B13" s="9" t="s">
        <v>32</v>
      </c>
      <c r="C13" s="9" t="s">
        <v>73</v>
      </c>
      <c r="D13" s="9"/>
      <c r="E13" s="9" t="s">
        <v>59</v>
      </c>
      <c r="F13" s="10" t="s">
        <v>90</v>
      </c>
      <c r="G13" s="10">
        <v>18</v>
      </c>
      <c r="H13" s="11">
        <v>790</v>
      </c>
      <c r="I13" s="11">
        <v>950</v>
      </c>
      <c r="J13" s="11">
        <v>401</v>
      </c>
      <c r="K13" s="11">
        <f t="shared" si="0"/>
        <v>713.66666666666663</v>
      </c>
      <c r="L13" s="11">
        <f t="shared" si="1"/>
        <v>950</v>
      </c>
      <c r="M13" s="11">
        <f t="shared" si="2"/>
        <v>401</v>
      </c>
      <c r="N13" s="12">
        <f>SUM(Sheet1!$H26:$J26)</f>
        <v>1754</v>
      </c>
    </row>
    <row r="14" spans="1:14">
      <c r="A14" s="8" t="s">
        <v>31</v>
      </c>
      <c r="B14" s="9" t="s">
        <v>32</v>
      </c>
      <c r="C14" s="9" t="s">
        <v>53</v>
      </c>
      <c r="D14" s="9"/>
      <c r="E14" s="9" t="s">
        <v>54</v>
      </c>
      <c r="F14" s="10" t="s">
        <v>90</v>
      </c>
      <c r="G14" s="10">
        <v>19</v>
      </c>
      <c r="H14" s="11">
        <v>740</v>
      </c>
      <c r="I14" s="11">
        <v>842</v>
      </c>
      <c r="J14" s="11">
        <v>706</v>
      </c>
      <c r="K14" s="11">
        <f t="shared" si="0"/>
        <v>762.66666666666663</v>
      </c>
      <c r="L14" s="11">
        <f t="shared" si="1"/>
        <v>842</v>
      </c>
      <c r="M14" s="11">
        <f t="shared" si="2"/>
        <v>706</v>
      </c>
      <c r="N14" s="12">
        <f>SUM(Sheet1!$H13:$J13)</f>
        <v>2141</v>
      </c>
    </row>
    <row r="15" spans="1:14">
      <c r="A15" s="8" t="s">
        <v>24</v>
      </c>
      <c r="B15" s="9" t="s">
        <v>25</v>
      </c>
      <c r="C15" s="9" t="s">
        <v>62</v>
      </c>
      <c r="D15" s="9"/>
      <c r="E15" s="9" t="s">
        <v>63</v>
      </c>
      <c r="F15" s="10" t="s">
        <v>90</v>
      </c>
      <c r="G15" s="10">
        <v>22</v>
      </c>
      <c r="H15" s="11">
        <v>499</v>
      </c>
      <c r="I15" s="11">
        <v>198</v>
      </c>
      <c r="J15" s="11">
        <v>297</v>
      </c>
      <c r="K15" s="11">
        <f t="shared" si="0"/>
        <v>331.33333333333331</v>
      </c>
      <c r="L15" s="11">
        <f t="shared" si="1"/>
        <v>499</v>
      </c>
      <c r="M15" s="11">
        <f t="shared" si="2"/>
        <v>198</v>
      </c>
      <c r="N15" s="12">
        <f>SUM(Sheet1!$H19:$J19)</f>
        <v>1886</v>
      </c>
    </row>
    <row r="16" spans="1:14">
      <c r="A16" s="8" t="s">
        <v>24</v>
      </c>
      <c r="B16" s="9" t="s">
        <v>27</v>
      </c>
      <c r="C16" s="9" t="s">
        <v>66</v>
      </c>
      <c r="D16" s="9"/>
      <c r="E16" s="9" t="s">
        <v>67</v>
      </c>
      <c r="F16" s="10" t="s">
        <v>90</v>
      </c>
      <c r="G16" s="10">
        <v>23</v>
      </c>
      <c r="H16" s="11">
        <v>801</v>
      </c>
      <c r="I16" s="11">
        <v>185</v>
      </c>
      <c r="J16" s="11">
        <v>771</v>
      </c>
      <c r="K16" s="11">
        <f t="shared" si="0"/>
        <v>585.66666666666663</v>
      </c>
      <c r="L16" s="11">
        <f t="shared" si="1"/>
        <v>801</v>
      </c>
      <c r="M16" s="11">
        <f t="shared" si="2"/>
        <v>185</v>
      </c>
      <c r="N16" s="12">
        <f>SUM(Sheet1!$H21:$J21)</f>
        <v>1789</v>
      </c>
    </row>
    <row r="17" spans="1:14">
      <c r="A17" s="8" t="s">
        <v>24</v>
      </c>
      <c r="B17" s="9" t="s">
        <v>35</v>
      </c>
      <c r="C17" s="9" t="s">
        <v>44</v>
      </c>
      <c r="D17" s="9"/>
      <c r="E17" s="9" t="s">
        <v>45</v>
      </c>
      <c r="F17" s="10" t="s">
        <v>90</v>
      </c>
      <c r="G17" s="10">
        <v>14</v>
      </c>
      <c r="H17" s="11">
        <v>395</v>
      </c>
      <c r="I17" s="11">
        <v>775</v>
      </c>
      <c r="J17" s="11">
        <v>668</v>
      </c>
      <c r="K17" s="11">
        <f t="shared" si="0"/>
        <v>612.66666666666663</v>
      </c>
      <c r="L17" s="11">
        <f t="shared" si="1"/>
        <v>775</v>
      </c>
      <c r="M17" s="11">
        <f t="shared" si="2"/>
        <v>395</v>
      </c>
      <c r="N17" s="12">
        <f>SUM(Sheet1!$H6:$J6)</f>
        <v>2742</v>
      </c>
    </row>
    <row r="18" spans="1:14">
      <c r="A18" s="8" t="s">
        <v>12</v>
      </c>
      <c r="B18" s="9" t="s">
        <v>13</v>
      </c>
      <c r="C18" s="9" t="s">
        <v>6</v>
      </c>
      <c r="D18" s="9"/>
      <c r="E18" s="9" t="s">
        <v>49</v>
      </c>
      <c r="F18" s="10" t="s">
        <v>89</v>
      </c>
      <c r="G18" s="10">
        <v>15</v>
      </c>
      <c r="H18" s="11">
        <v>941</v>
      </c>
      <c r="I18" s="11">
        <v>111</v>
      </c>
      <c r="J18" s="11">
        <v>184</v>
      </c>
      <c r="K18" s="11">
        <f t="shared" si="0"/>
        <v>412</v>
      </c>
      <c r="L18" s="11">
        <f t="shared" si="1"/>
        <v>941</v>
      </c>
      <c r="M18" s="11">
        <f t="shared" si="2"/>
        <v>111</v>
      </c>
      <c r="N18" s="12">
        <f>SUM(Sheet1!$H9:$J9)</f>
        <v>1546</v>
      </c>
    </row>
    <row r="19" spans="1:14">
      <c r="A19" s="8" t="s">
        <v>12</v>
      </c>
      <c r="B19" s="9" t="s">
        <v>13</v>
      </c>
      <c r="C19" s="9" t="s">
        <v>81</v>
      </c>
      <c r="D19" s="9" t="s">
        <v>82</v>
      </c>
      <c r="E19" s="9" t="s">
        <v>59</v>
      </c>
      <c r="F19" s="10" t="s">
        <v>89</v>
      </c>
      <c r="G19" s="10">
        <v>15</v>
      </c>
      <c r="H19" s="11">
        <v>420</v>
      </c>
      <c r="I19" s="11">
        <v>568</v>
      </c>
      <c r="J19" s="11">
        <v>898</v>
      </c>
      <c r="K19" s="11">
        <f t="shared" si="0"/>
        <v>628.66666666666663</v>
      </c>
      <c r="L19" s="11">
        <f t="shared" si="1"/>
        <v>898</v>
      </c>
      <c r="M19" s="11">
        <f t="shared" si="2"/>
        <v>420</v>
      </c>
      <c r="N19" s="12">
        <f>SUM(Sheet1!$H25:$J25)</f>
        <v>1453</v>
      </c>
    </row>
    <row r="20" spans="1:14">
      <c r="A20" s="8" t="s">
        <v>16</v>
      </c>
      <c r="B20" s="9" t="s">
        <v>17</v>
      </c>
      <c r="C20" s="9" t="s">
        <v>50</v>
      </c>
      <c r="D20" s="9"/>
      <c r="E20" s="9" t="s">
        <v>52</v>
      </c>
      <c r="F20" s="10" t="s">
        <v>90</v>
      </c>
      <c r="G20" s="10">
        <v>22</v>
      </c>
      <c r="H20" s="11">
        <v>589</v>
      </c>
      <c r="I20" s="11">
        <v>550</v>
      </c>
      <c r="J20" s="11">
        <v>747</v>
      </c>
      <c r="K20" s="11">
        <f t="shared" si="0"/>
        <v>628.66666666666663</v>
      </c>
      <c r="L20" s="11">
        <f t="shared" si="1"/>
        <v>747</v>
      </c>
      <c r="M20" s="11">
        <f t="shared" si="2"/>
        <v>550</v>
      </c>
      <c r="N20" s="12">
        <f>SUM(Sheet1!$H11:$J11)</f>
        <v>711</v>
      </c>
    </row>
    <row r="21" spans="1:14">
      <c r="A21" s="8" t="s">
        <v>16</v>
      </c>
      <c r="B21" s="9" t="s">
        <v>19</v>
      </c>
      <c r="C21" s="9" t="s">
        <v>55</v>
      </c>
      <c r="D21" s="9"/>
      <c r="E21" s="9" t="s">
        <v>56</v>
      </c>
      <c r="F21" s="10" t="s">
        <v>90</v>
      </c>
      <c r="G21" s="10">
        <v>19</v>
      </c>
      <c r="H21" s="11">
        <v>654</v>
      </c>
      <c r="I21" s="11">
        <v>287</v>
      </c>
      <c r="J21" s="11">
        <v>848</v>
      </c>
      <c r="K21" s="11">
        <f t="shared" si="0"/>
        <v>596.33333333333337</v>
      </c>
      <c r="L21" s="11">
        <f t="shared" si="1"/>
        <v>848</v>
      </c>
      <c r="M21" s="11">
        <f t="shared" si="2"/>
        <v>287</v>
      </c>
      <c r="N21" s="12">
        <f>SUM(Sheet1!$H14:$J14)</f>
        <v>2288</v>
      </c>
    </row>
    <row r="22" spans="1:14">
      <c r="A22" s="8" t="s">
        <v>16</v>
      </c>
      <c r="B22" s="9" t="s">
        <v>26</v>
      </c>
      <c r="C22" s="9" t="s">
        <v>64</v>
      </c>
      <c r="D22" s="9"/>
      <c r="E22" s="9" t="s">
        <v>65</v>
      </c>
      <c r="F22" s="10" t="s">
        <v>90</v>
      </c>
      <c r="G22" s="10">
        <v>27</v>
      </c>
      <c r="H22" s="11">
        <v>587</v>
      </c>
      <c r="I22" s="11">
        <v>46</v>
      </c>
      <c r="J22" s="11">
        <v>315</v>
      </c>
      <c r="K22" s="11">
        <f t="shared" si="0"/>
        <v>316</v>
      </c>
      <c r="L22" s="11">
        <f t="shared" si="1"/>
        <v>587</v>
      </c>
      <c r="M22" s="11">
        <f t="shared" si="2"/>
        <v>46</v>
      </c>
      <c r="N22" s="12">
        <f>SUM(Sheet1!$H20:$J20)</f>
        <v>1886</v>
      </c>
    </row>
    <row r="23" spans="1:14">
      <c r="A23" s="8" t="s">
        <v>16</v>
      </c>
      <c r="B23" s="9" t="s">
        <v>18</v>
      </c>
      <c r="C23" s="9" t="s">
        <v>50</v>
      </c>
      <c r="D23" s="9" t="s">
        <v>92</v>
      </c>
      <c r="E23" s="9" t="s">
        <v>91</v>
      </c>
      <c r="F23" s="10" t="s">
        <v>90</v>
      </c>
      <c r="G23" s="10">
        <v>23</v>
      </c>
      <c r="H23" s="11">
        <v>698</v>
      </c>
      <c r="I23" s="11">
        <v>572</v>
      </c>
      <c r="J23" s="11">
        <v>847</v>
      </c>
      <c r="K23" s="11">
        <f t="shared" si="0"/>
        <v>705.66666666666663</v>
      </c>
      <c r="L23" s="11">
        <f t="shared" si="1"/>
        <v>847</v>
      </c>
      <c r="M23" s="11">
        <f t="shared" si="2"/>
        <v>572</v>
      </c>
      <c r="N23" s="12">
        <f>SUM(Sheet1!$H12:$J12)</f>
        <v>2675</v>
      </c>
    </row>
    <row r="24" spans="1:14">
      <c r="A24" s="8" t="s">
        <v>8</v>
      </c>
      <c r="B24" s="9" t="s">
        <v>34</v>
      </c>
      <c r="C24" s="9" t="s">
        <v>86</v>
      </c>
      <c r="D24" s="9" t="s">
        <v>83</v>
      </c>
      <c r="E24" s="9" t="s">
        <v>74</v>
      </c>
      <c r="F24" s="10" t="s">
        <v>90</v>
      </c>
      <c r="G24" s="10">
        <v>19</v>
      </c>
      <c r="H24" s="11">
        <v>900</v>
      </c>
      <c r="I24" s="11">
        <v>693</v>
      </c>
      <c r="J24" s="11">
        <v>762</v>
      </c>
      <c r="K24" s="11">
        <f t="shared" si="0"/>
        <v>785</v>
      </c>
      <c r="L24" s="11">
        <f t="shared" si="1"/>
        <v>900</v>
      </c>
      <c r="M24" s="11">
        <f t="shared" si="2"/>
        <v>693</v>
      </c>
      <c r="N24" s="12">
        <f>SUM(Sheet1!$H27:$J27)</f>
        <v>1584</v>
      </c>
    </row>
    <row r="25" spans="1:14">
      <c r="A25" s="8" t="s">
        <v>8</v>
      </c>
      <c r="B25" s="9" t="s">
        <v>33</v>
      </c>
      <c r="C25" s="9" t="s">
        <v>40</v>
      </c>
      <c r="D25" s="9"/>
      <c r="E25" s="9" t="s">
        <v>41</v>
      </c>
      <c r="F25" s="10" t="s">
        <v>89</v>
      </c>
      <c r="G25" s="10">
        <v>22</v>
      </c>
      <c r="H25" s="11">
        <v>300</v>
      </c>
      <c r="I25" s="11">
        <v>741</v>
      </c>
      <c r="J25" s="11">
        <v>412</v>
      </c>
      <c r="K25" s="11">
        <f t="shared" si="0"/>
        <v>484.33333333333331</v>
      </c>
      <c r="L25" s="11">
        <f t="shared" si="1"/>
        <v>741</v>
      </c>
      <c r="M25" s="11">
        <f t="shared" si="2"/>
        <v>300</v>
      </c>
      <c r="N25" s="12">
        <f>SUM(Sheet1!$H4:$J4)</f>
        <v>968</v>
      </c>
    </row>
    <row r="26" spans="1:14">
      <c r="A26" s="8" t="s">
        <v>8</v>
      </c>
      <c r="B26" s="9" t="s">
        <v>9</v>
      </c>
      <c r="C26" s="9" t="s">
        <v>46</v>
      </c>
      <c r="D26" s="9"/>
      <c r="E26" s="9" t="s">
        <v>47</v>
      </c>
      <c r="F26" s="10" t="s">
        <v>89</v>
      </c>
      <c r="G26" s="10">
        <v>16</v>
      </c>
      <c r="H26" s="11">
        <v>420</v>
      </c>
      <c r="I26" s="11">
        <v>932</v>
      </c>
      <c r="J26" s="11">
        <v>402</v>
      </c>
      <c r="K26" s="11">
        <f t="shared" si="0"/>
        <v>584.66666666666663</v>
      </c>
      <c r="L26" s="11">
        <f t="shared" si="1"/>
        <v>932</v>
      </c>
      <c r="M26" s="11">
        <f t="shared" si="2"/>
        <v>402</v>
      </c>
      <c r="N26" s="12">
        <f>SUM(Sheet1!$H7:$J7)</f>
        <v>2383</v>
      </c>
    </row>
    <row r="27" spans="1:14">
      <c r="A27" s="8" t="s">
        <v>10</v>
      </c>
      <c r="B27" s="9" t="s">
        <v>11</v>
      </c>
      <c r="C27" s="9" t="s">
        <v>46</v>
      </c>
      <c r="D27" s="9"/>
      <c r="E27" s="9" t="s">
        <v>48</v>
      </c>
      <c r="F27" s="10" t="s">
        <v>89</v>
      </c>
      <c r="G27" s="10">
        <v>16</v>
      </c>
      <c r="H27" s="11">
        <v>360</v>
      </c>
      <c r="I27" s="11">
        <v>289</v>
      </c>
      <c r="J27" s="11">
        <v>935</v>
      </c>
      <c r="K27" s="11">
        <f t="shared" si="0"/>
        <v>528</v>
      </c>
      <c r="L27" s="11">
        <f t="shared" si="1"/>
        <v>935</v>
      </c>
      <c r="M27" s="11">
        <f t="shared" si="2"/>
        <v>289</v>
      </c>
      <c r="N27" s="12">
        <f>SUM(Sheet1!$H8:$J8)</f>
        <v>1372</v>
      </c>
    </row>
    <row r="28" spans="1:14" ht="15.75" thickBot="1">
      <c r="A28" s="13" t="s">
        <v>14</v>
      </c>
      <c r="B28" s="14" t="s">
        <v>15</v>
      </c>
      <c r="C28" s="14" t="s">
        <v>50</v>
      </c>
      <c r="D28" s="14"/>
      <c r="E28" s="14" t="s">
        <v>51</v>
      </c>
      <c r="F28" s="15" t="s">
        <v>90</v>
      </c>
      <c r="G28" s="15">
        <v>21</v>
      </c>
      <c r="H28" s="16">
        <v>745</v>
      </c>
      <c r="I28" s="16">
        <v>531</v>
      </c>
      <c r="J28" s="16">
        <v>417</v>
      </c>
      <c r="K28" s="16">
        <f t="shared" si="0"/>
        <v>564.33333333333337</v>
      </c>
      <c r="L28" s="16">
        <f t="shared" si="1"/>
        <v>745</v>
      </c>
      <c r="M28" s="16">
        <f t="shared" si="2"/>
        <v>417</v>
      </c>
      <c r="N28" s="17">
        <f>SUM(Sheet1!$H10:$J10)</f>
        <v>1685</v>
      </c>
    </row>
    <row r="29" spans="1:14" ht="8.25" customHeight="1"/>
    <row r="30" spans="1:14" ht="15" customHeight="1">
      <c r="E30" s="18" t="s">
        <v>97</v>
      </c>
      <c r="F30" s="18"/>
      <c r="G30" s="18"/>
      <c r="H30" s="3">
        <f>SUM(H2:H29)</f>
        <v>16513</v>
      </c>
      <c r="I30" s="3">
        <f t="shared" ref="I30:M30" si="3">SUM(I2:I29)</f>
        <v>14312</v>
      </c>
      <c r="J30" s="3">
        <f t="shared" si="3"/>
        <v>15714</v>
      </c>
      <c r="K30" s="3">
        <f t="shared" si="3"/>
        <v>15513</v>
      </c>
      <c r="L30" s="3">
        <f t="shared" si="3"/>
        <v>21765</v>
      </c>
      <c r="M30" s="3">
        <f t="shared" si="3"/>
        <v>10209</v>
      </c>
    </row>
    <row r="37" spans="1:10" ht="15.75">
      <c r="A37" t="s">
        <v>16</v>
      </c>
      <c r="B37">
        <f>COUNTIF($A$2:$A$28,A37)</f>
        <v>4</v>
      </c>
      <c r="C37">
        <f>COUNTIF(Esporte,A37)</f>
        <v>4</v>
      </c>
      <c r="G37" s="18" t="s">
        <v>98</v>
      </c>
      <c r="H37" s="18"/>
      <c r="I37" s="18"/>
      <c r="J37" s="3">
        <f>LARGE(K2:K28,1)</f>
        <v>914</v>
      </c>
    </row>
    <row r="38" spans="1:10" ht="15.75">
      <c r="A38" t="s">
        <v>8</v>
      </c>
      <c r="B38">
        <f t="shared" ref="B38:B48" si="4">COUNTIF($A$2:$A$28,A38)</f>
        <v>3</v>
      </c>
      <c r="C38">
        <f>COUNTIF(Esporte,A38)</f>
        <v>3</v>
      </c>
      <c r="G38" s="18" t="s">
        <v>99</v>
      </c>
      <c r="H38" s="18"/>
      <c r="I38" s="18"/>
      <c r="J38" s="3">
        <f>LARGE(K2:K28,2)</f>
        <v>891.66666666666663</v>
      </c>
    </row>
    <row r="39" spans="1:10" ht="15.75">
      <c r="A39" t="s">
        <v>10</v>
      </c>
      <c r="B39">
        <f t="shared" si="4"/>
        <v>1</v>
      </c>
      <c r="C39">
        <f>COUNTIF(Esporte,A39)</f>
        <v>1</v>
      </c>
      <c r="G39" s="18" t="s">
        <v>100</v>
      </c>
      <c r="H39" s="18"/>
      <c r="I39" s="18"/>
      <c r="J39" s="3">
        <f>LARGE(K2:K28,3)</f>
        <v>794.33333333333337</v>
      </c>
    </row>
    <row r="40" spans="1:10" ht="15.75">
      <c r="A40" t="s">
        <v>14</v>
      </c>
      <c r="B40">
        <f t="shared" si="4"/>
        <v>1</v>
      </c>
      <c r="C40">
        <f>COUNTIF(Esporte,A40)</f>
        <v>1</v>
      </c>
      <c r="G40" s="18" t="s">
        <v>101</v>
      </c>
      <c r="H40" s="18"/>
      <c r="I40" s="18"/>
      <c r="J40" s="3">
        <f>SMALL(K2:K28,1)</f>
        <v>237</v>
      </c>
    </row>
    <row r="41" spans="1:10" ht="15.75">
      <c r="A41" t="s">
        <v>20</v>
      </c>
      <c r="B41">
        <f t="shared" si="4"/>
        <v>5</v>
      </c>
      <c r="C41">
        <f>COUNTIF(Esporte,A41)</f>
        <v>5</v>
      </c>
      <c r="G41" s="18" t="s">
        <v>102</v>
      </c>
      <c r="H41" s="18"/>
      <c r="I41" s="18"/>
      <c r="J41" s="3">
        <f>SMALL(K2:K28,2)</f>
        <v>307.33333333333331</v>
      </c>
    </row>
    <row r="42" spans="1:10" ht="15.75">
      <c r="A42" t="s">
        <v>3</v>
      </c>
      <c r="B42">
        <f t="shared" si="4"/>
        <v>2</v>
      </c>
      <c r="C42">
        <f>COUNTIF(Esporte,A42)</f>
        <v>2</v>
      </c>
      <c r="G42" s="18" t="s">
        <v>103</v>
      </c>
      <c r="H42" s="18"/>
      <c r="I42" s="18"/>
      <c r="J42" s="3">
        <f>SMALL(Media,3)</f>
        <v>316</v>
      </c>
    </row>
    <row r="43" spans="1:10">
      <c r="A43" t="s">
        <v>28</v>
      </c>
      <c r="B43">
        <f t="shared" si="4"/>
        <v>1</v>
      </c>
      <c r="C43">
        <f>COUNTIF(Esporte,A43)</f>
        <v>1</v>
      </c>
    </row>
    <row r="44" spans="1:10">
      <c r="A44" t="s">
        <v>95</v>
      </c>
      <c r="B44">
        <f t="shared" si="4"/>
        <v>2</v>
      </c>
      <c r="C44">
        <f>COUNTIF(Esporte,A44)</f>
        <v>2</v>
      </c>
    </row>
    <row r="45" spans="1:10">
      <c r="A45" t="s">
        <v>7</v>
      </c>
      <c r="B45">
        <f t="shared" si="4"/>
        <v>1</v>
      </c>
      <c r="C45">
        <f>COUNTIF(Esporte,A45)</f>
        <v>1</v>
      </c>
    </row>
    <row r="46" spans="1:10">
      <c r="A46" t="s">
        <v>31</v>
      </c>
      <c r="B46">
        <f t="shared" si="4"/>
        <v>2</v>
      </c>
      <c r="C46">
        <f>COUNTIF(Esporte,A46)</f>
        <v>2</v>
      </c>
    </row>
    <row r="47" spans="1:10">
      <c r="A47" t="s">
        <v>24</v>
      </c>
      <c r="B47">
        <f t="shared" si="4"/>
        <v>3</v>
      </c>
      <c r="C47">
        <f>COUNTIF(Esporte,A47)</f>
        <v>3</v>
      </c>
    </row>
    <row r="48" spans="1:10" ht="21">
      <c r="E48" s="19" t="s">
        <v>111</v>
      </c>
    </row>
  </sheetData>
  <sortState ref="A2:N28">
    <sortCondition ref="A2:A28"/>
    <sortCondition ref="B2:B28"/>
    <sortCondition ref="C2:C28"/>
  </sortState>
  <mergeCells count="7">
    <mergeCell ref="G42:I42"/>
    <mergeCell ref="E30:G30"/>
    <mergeCell ref="G37:I37"/>
    <mergeCell ref="G38:I38"/>
    <mergeCell ref="G39:I39"/>
    <mergeCell ref="G40:I40"/>
    <mergeCell ref="G41:I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sqref="A1:B27"/>
    </sheetView>
  </sheetViews>
  <sheetFormatPr defaultRowHeight="15"/>
  <sheetData>
    <row r="1" spans="1:2">
      <c r="A1" s="2">
        <f ca="1">RANDBETWEEN(200,1000)</f>
        <v>267</v>
      </c>
      <c r="B1">
        <f t="shared" ref="B1:B27" ca="1" si="0">RANDBETWEEN(1,1000)</f>
        <v>772</v>
      </c>
    </row>
    <row r="2" spans="1:2">
      <c r="A2" s="2">
        <f t="shared" ref="A2:A27" ca="1" si="1">RANDBETWEEN(1.5,1000.99)</f>
        <v>786</v>
      </c>
      <c r="B2">
        <f t="shared" ca="1" si="0"/>
        <v>966</v>
      </c>
    </row>
    <row r="3" spans="1:2">
      <c r="A3" s="2">
        <f t="shared" ca="1" si="1"/>
        <v>897</v>
      </c>
      <c r="B3">
        <f t="shared" ca="1" si="0"/>
        <v>45</v>
      </c>
    </row>
    <row r="4" spans="1:2">
      <c r="A4" s="2">
        <f t="shared" ca="1" si="1"/>
        <v>510</v>
      </c>
      <c r="B4">
        <f t="shared" ca="1" si="0"/>
        <v>655</v>
      </c>
    </row>
    <row r="5" spans="1:2">
      <c r="A5" s="2">
        <f t="shared" ca="1" si="1"/>
        <v>643</v>
      </c>
      <c r="B5">
        <f t="shared" ca="1" si="0"/>
        <v>956</v>
      </c>
    </row>
    <row r="6" spans="1:2">
      <c r="A6" s="2">
        <f t="shared" ca="1" si="1"/>
        <v>381</v>
      </c>
      <c r="B6">
        <f t="shared" ca="1" si="0"/>
        <v>771</v>
      </c>
    </row>
    <row r="7" spans="1:2">
      <c r="A7" s="2">
        <f t="shared" ca="1" si="1"/>
        <v>820</v>
      </c>
      <c r="B7">
        <f t="shared" ca="1" si="0"/>
        <v>549</v>
      </c>
    </row>
    <row r="8" spans="1:2">
      <c r="A8" s="2">
        <f t="shared" ca="1" si="1"/>
        <v>732</v>
      </c>
      <c r="B8">
        <f t="shared" ca="1" si="0"/>
        <v>533</v>
      </c>
    </row>
    <row r="9" spans="1:2" ht="15.75">
      <c r="A9" s="2">
        <f t="shared" ca="1" si="1"/>
        <v>86</v>
      </c>
      <c r="B9" s="1">
        <f t="shared" ca="1" si="0"/>
        <v>839</v>
      </c>
    </row>
    <row r="10" spans="1:2" ht="15.75">
      <c r="A10" s="2">
        <f t="shared" ca="1" si="1"/>
        <v>647</v>
      </c>
      <c r="B10" s="1">
        <f t="shared" ca="1" si="0"/>
        <v>250</v>
      </c>
    </row>
    <row r="11" spans="1:2" ht="15.75">
      <c r="A11" s="2">
        <f t="shared" ca="1" si="1"/>
        <v>766</v>
      </c>
      <c r="B11" s="1">
        <f t="shared" ca="1" si="0"/>
        <v>387</v>
      </c>
    </row>
    <row r="12" spans="1:2" ht="15.75">
      <c r="A12" s="2">
        <f t="shared" ca="1" si="1"/>
        <v>8</v>
      </c>
      <c r="B12" s="1">
        <f t="shared" ca="1" si="0"/>
        <v>920</v>
      </c>
    </row>
    <row r="13" spans="1:2" ht="15.75">
      <c r="A13" s="2">
        <f t="shared" ca="1" si="1"/>
        <v>112</v>
      </c>
      <c r="B13" s="1">
        <f t="shared" ca="1" si="0"/>
        <v>12</v>
      </c>
    </row>
    <row r="14" spans="1:2" ht="15.75">
      <c r="A14" s="2">
        <f t="shared" ca="1" si="1"/>
        <v>848</v>
      </c>
      <c r="B14" s="1">
        <f t="shared" ca="1" si="0"/>
        <v>330</v>
      </c>
    </row>
    <row r="15" spans="1:2" ht="15.75">
      <c r="A15" s="2">
        <f t="shared" ca="1" si="1"/>
        <v>426</v>
      </c>
      <c r="B15" s="1">
        <f t="shared" ca="1" si="0"/>
        <v>270</v>
      </c>
    </row>
    <row r="16" spans="1:2" ht="15.75">
      <c r="A16" s="2">
        <f t="shared" ca="1" si="1"/>
        <v>635</v>
      </c>
      <c r="B16" s="1">
        <f t="shared" ca="1" si="0"/>
        <v>678</v>
      </c>
    </row>
    <row r="17" spans="1:2" ht="15.75">
      <c r="A17" s="2">
        <f t="shared" ca="1" si="1"/>
        <v>352</v>
      </c>
      <c r="B17" s="1">
        <f t="shared" ca="1" si="0"/>
        <v>628</v>
      </c>
    </row>
    <row r="18" spans="1:2" ht="15.75">
      <c r="A18" s="2">
        <f t="shared" ca="1" si="1"/>
        <v>364</v>
      </c>
      <c r="B18" s="1">
        <f t="shared" ca="1" si="0"/>
        <v>849</v>
      </c>
    </row>
    <row r="19" spans="1:2" ht="15.75">
      <c r="A19" s="2">
        <f t="shared" ca="1" si="1"/>
        <v>861</v>
      </c>
      <c r="B19" s="1">
        <f t="shared" ca="1" si="0"/>
        <v>851</v>
      </c>
    </row>
    <row r="20" spans="1:2" ht="15.75">
      <c r="A20" s="2">
        <f t="shared" ca="1" si="1"/>
        <v>250</v>
      </c>
      <c r="B20" s="1">
        <f t="shared" ca="1" si="0"/>
        <v>929</v>
      </c>
    </row>
    <row r="21" spans="1:2" ht="15.75">
      <c r="A21" s="2">
        <f t="shared" ca="1" si="1"/>
        <v>654</v>
      </c>
      <c r="B21" s="1">
        <f t="shared" ca="1" si="0"/>
        <v>444</v>
      </c>
    </row>
    <row r="22" spans="1:2" ht="15.75">
      <c r="A22" s="2">
        <f t="shared" ca="1" si="1"/>
        <v>862</v>
      </c>
      <c r="B22" s="1">
        <f t="shared" ca="1" si="0"/>
        <v>188</v>
      </c>
    </row>
    <row r="23" spans="1:2">
      <c r="A23" s="2">
        <f t="shared" ca="1" si="1"/>
        <v>816</v>
      </c>
      <c r="B23">
        <f t="shared" ca="1" si="0"/>
        <v>822</v>
      </c>
    </row>
    <row r="24" spans="1:2">
      <c r="A24" s="2">
        <f t="shared" ca="1" si="1"/>
        <v>820</v>
      </c>
      <c r="B24">
        <f t="shared" ca="1" si="0"/>
        <v>455</v>
      </c>
    </row>
    <row r="25" spans="1:2">
      <c r="A25" s="2">
        <f t="shared" ca="1" si="1"/>
        <v>580</v>
      </c>
      <c r="B25">
        <f t="shared" ca="1" si="0"/>
        <v>881</v>
      </c>
    </row>
    <row r="26" spans="1:2">
      <c r="A26" s="2">
        <f t="shared" ca="1" si="1"/>
        <v>619</v>
      </c>
      <c r="B26">
        <f t="shared" ca="1" si="0"/>
        <v>148</v>
      </c>
    </row>
    <row r="27" spans="1:2">
      <c r="A27" s="2">
        <f t="shared" ca="1" si="1"/>
        <v>349</v>
      </c>
      <c r="B27">
        <f t="shared" ca="1" si="0"/>
        <v>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30" zoomScaleNormal="130" workbookViewId="0">
      <selection activeCell="D9" sqref="D9"/>
    </sheetView>
  </sheetViews>
  <sheetFormatPr defaultRowHeight="15"/>
  <cols>
    <col min="1" max="1" width="22.28515625" customWidth="1"/>
    <col min="7" max="7" width="9.140625" customWidth="1"/>
  </cols>
  <sheetData>
    <row r="1" spans="1:7">
      <c r="A1" s="8" t="s">
        <v>20</v>
      </c>
    </row>
    <row r="2" spans="1:7">
      <c r="A2" s="8" t="s">
        <v>3</v>
      </c>
    </row>
    <row r="3" spans="1:7">
      <c r="A3" s="8" t="s">
        <v>28</v>
      </c>
    </row>
    <row r="4" spans="1:7">
      <c r="A4" s="8" t="s">
        <v>95</v>
      </c>
    </row>
    <row r="5" spans="1:7">
      <c r="A5" s="8" t="s">
        <v>7</v>
      </c>
    </row>
    <row r="6" spans="1:7">
      <c r="A6" s="8" t="s">
        <v>31</v>
      </c>
    </row>
    <row r="7" spans="1:7">
      <c r="A7" s="8" t="s">
        <v>24</v>
      </c>
    </row>
    <row r="8" spans="1:7">
      <c r="A8" s="8" t="s">
        <v>12</v>
      </c>
      <c r="G8">
        <f>INDEX(Sheet1!$A$2:$N$28,MATCH("Maurren",Sheet1!$C$2:$C$28,0),8)</f>
        <v>782</v>
      </c>
    </row>
    <row r="9" spans="1:7">
      <c r="A9" s="8" t="s">
        <v>16</v>
      </c>
    </row>
    <row r="10" spans="1:7">
      <c r="A10" s="8" t="s">
        <v>8</v>
      </c>
    </row>
    <row r="11" spans="1:7">
      <c r="A11" s="8" t="s">
        <v>10</v>
      </c>
    </row>
    <row r="12" spans="1:7">
      <c r="A12" s="8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Esporte</vt:lpstr>
      <vt:lpstr>Media</vt:lpstr>
    </vt:vector>
  </TitlesOfParts>
  <Company>TEAM 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Marcia</cp:lastModifiedBy>
  <dcterms:created xsi:type="dcterms:W3CDTF">2015-04-17T21:48:00Z</dcterms:created>
  <dcterms:modified xsi:type="dcterms:W3CDTF">2017-11-08T13:38:48Z</dcterms:modified>
</cp:coreProperties>
</file>